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510" yWindow="60" windowWidth="11340" windowHeight="579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" i="1"/>
  <c r="G17" i="1" l="1"/>
  <c r="G5" i="1"/>
  <c r="G6" i="1"/>
  <c r="G7" i="1"/>
  <c r="G8" i="1"/>
  <c r="G9" i="1"/>
  <c r="G10" i="1"/>
  <c r="G11" i="1"/>
  <c r="G12" i="1"/>
  <c r="G13" i="1"/>
  <c r="G14" i="1"/>
  <c r="G15" i="1"/>
  <c r="G16" i="1"/>
  <c r="G18" i="1"/>
  <c r="G4" i="1"/>
  <c r="G2" i="1"/>
  <c r="G3" i="1" l="1"/>
  <c r="H23" i="1"/>
  <c r="K28" i="1"/>
  <c r="K35" i="1"/>
  <c r="K39" i="1"/>
  <c r="K3" i="1"/>
  <c r="K4" i="1"/>
  <c r="L4" i="1"/>
  <c r="K5" i="1"/>
  <c r="L8" i="1"/>
  <c r="K9" i="1"/>
  <c r="J12" i="1"/>
  <c r="J16" i="1"/>
  <c r="L18" i="1"/>
  <c r="L20" i="1"/>
  <c r="B27" i="1"/>
  <c r="K27" i="1" s="1"/>
  <c r="B28" i="1"/>
  <c r="L28" i="1" s="1"/>
  <c r="B3" i="1"/>
  <c r="J3" i="1" s="1"/>
  <c r="B29" i="1"/>
  <c r="L29" i="1" s="1"/>
  <c r="B30" i="1"/>
  <c r="L30" i="1" s="1"/>
  <c r="B4" i="1"/>
  <c r="J4" i="1" s="1"/>
  <c r="B31" i="1"/>
  <c r="L31" i="1" s="1"/>
  <c r="B5" i="1"/>
  <c r="L5" i="1" s="1"/>
  <c r="B32" i="1"/>
  <c r="L32" i="1" s="1"/>
  <c r="B33" i="1"/>
  <c r="L33" i="1" s="1"/>
  <c r="B6" i="1"/>
  <c r="K6" i="1" s="1"/>
  <c r="B7" i="1"/>
  <c r="J7" i="1" s="1"/>
  <c r="B34" i="1"/>
  <c r="L34" i="1" s="1"/>
  <c r="B35" i="1"/>
  <c r="L35" i="1" s="1"/>
  <c r="B8" i="1"/>
  <c r="K8" i="1" s="1"/>
  <c r="B9" i="1"/>
  <c r="L9" i="1" s="1"/>
  <c r="B36" i="1"/>
  <c r="L36" i="1" s="1"/>
  <c r="B10" i="1"/>
  <c r="K10" i="1" s="1"/>
  <c r="B37" i="1"/>
  <c r="L37" i="1" s="1"/>
  <c r="B11" i="1"/>
  <c r="J11" i="1" s="1"/>
  <c r="B38" i="1"/>
  <c r="L38" i="1" s="1"/>
  <c r="B39" i="1"/>
  <c r="L39" i="1" s="1"/>
  <c r="B40" i="1"/>
  <c r="L40" i="1" s="1"/>
  <c r="B12" i="1"/>
  <c r="K12" i="1" s="1"/>
  <c r="B13" i="1"/>
  <c r="L13" i="1" s="1"/>
  <c r="B41" i="1"/>
  <c r="L41" i="1" s="1"/>
  <c r="B42" i="1"/>
  <c r="L42" i="1" s="1"/>
  <c r="B14" i="1"/>
  <c r="K14" i="1" s="1"/>
  <c r="B43" i="1"/>
  <c r="L43" i="1" s="1"/>
  <c r="B44" i="1"/>
  <c r="L44" i="1" s="1"/>
  <c r="B45" i="1"/>
  <c r="L45" i="1" s="1"/>
  <c r="B46" i="1"/>
  <c r="L46" i="1" s="1"/>
  <c r="B15" i="1"/>
  <c r="J15" i="1" s="1"/>
  <c r="B16" i="1"/>
  <c r="L16" i="1" s="1"/>
  <c r="B17" i="1"/>
  <c r="L17" i="1" s="1"/>
  <c r="B18" i="1"/>
  <c r="K18" i="1" s="1"/>
  <c r="B19" i="1"/>
  <c r="J19" i="1" s="1"/>
  <c r="B20" i="1"/>
  <c r="K20" i="1" s="1"/>
  <c r="B2" i="1"/>
  <c r="J2" i="1" s="1"/>
  <c r="L14" i="1" l="1"/>
  <c r="D3" i="1"/>
  <c r="J20" i="1"/>
  <c r="K16" i="1"/>
  <c r="L12" i="1"/>
  <c r="J10" i="1"/>
  <c r="I10" i="1" s="1"/>
  <c r="H10" i="1" s="1"/>
  <c r="J6" i="1"/>
  <c r="K41" i="1"/>
  <c r="K29" i="1"/>
  <c r="J18" i="1"/>
  <c r="K11" i="1"/>
  <c r="D11" i="1" s="1"/>
  <c r="K46" i="1"/>
  <c r="J14" i="1"/>
  <c r="L10" i="1"/>
  <c r="K7" i="1"/>
  <c r="D7" i="1" s="1"/>
  <c r="K44" i="1"/>
  <c r="K33" i="1"/>
  <c r="D9" i="1"/>
  <c r="D5" i="1"/>
  <c r="D20" i="1"/>
  <c r="D8" i="1"/>
  <c r="D18" i="1"/>
  <c r="D14" i="1"/>
  <c r="D10" i="1"/>
  <c r="D6" i="1"/>
  <c r="D16" i="1"/>
  <c r="D12" i="1"/>
  <c r="D4" i="1"/>
  <c r="K19" i="1"/>
  <c r="D19" i="1" s="1"/>
  <c r="L27" i="1"/>
  <c r="L2" i="1"/>
  <c r="K17" i="1"/>
  <c r="D17" i="1" s="1"/>
  <c r="K13" i="1"/>
  <c r="D13" i="1" s="1"/>
  <c r="J8" i="1"/>
  <c r="L6" i="1"/>
  <c r="J27" i="1"/>
  <c r="K45" i="1"/>
  <c r="K43" i="1"/>
  <c r="K42" i="1"/>
  <c r="K40" i="1"/>
  <c r="K38" i="1"/>
  <c r="K37" i="1"/>
  <c r="K36" i="1"/>
  <c r="K34" i="1"/>
  <c r="K32" i="1"/>
  <c r="K31" i="1"/>
  <c r="K30" i="1"/>
  <c r="K2" i="1"/>
  <c r="D2" i="1" s="1"/>
  <c r="L19" i="1"/>
  <c r="I19" i="1" s="1"/>
  <c r="H19" i="1" s="1"/>
  <c r="J17" i="1"/>
  <c r="L15" i="1"/>
  <c r="I15" i="1" s="1"/>
  <c r="H15" i="1" s="1"/>
  <c r="J13" i="1"/>
  <c r="I13" i="1" s="1"/>
  <c r="H13" i="1" s="1"/>
  <c r="L11" i="1"/>
  <c r="I11" i="1" s="1"/>
  <c r="H11" i="1" s="1"/>
  <c r="J9" i="1"/>
  <c r="L7" i="1"/>
  <c r="I7" i="1" s="1"/>
  <c r="H7" i="1" s="1"/>
  <c r="J5" i="1"/>
  <c r="I5" i="1" s="1"/>
  <c r="H5" i="1" s="1"/>
  <c r="L3" i="1"/>
  <c r="I3" i="1" s="1"/>
  <c r="H3" i="1" s="1"/>
  <c r="J46" i="1"/>
  <c r="I46" i="1" s="1"/>
  <c r="J45" i="1"/>
  <c r="I45" i="1" s="1"/>
  <c r="J44" i="1"/>
  <c r="I44" i="1" s="1"/>
  <c r="J43" i="1"/>
  <c r="I43" i="1" s="1"/>
  <c r="J42" i="1"/>
  <c r="I42" i="1" s="1"/>
  <c r="J41" i="1"/>
  <c r="I41" i="1" s="1"/>
  <c r="J40" i="1"/>
  <c r="I40" i="1" s="1"/>
  <c r="J39" i="1"/>
  <c r="I39" i="1" s="1"/>
  <c r="J38" i="1"/>
  <c r="I38" i="1" s="1"/>
  <c r="J37" i="1"/>
  <c r="I37" i="1" s="1"/>
  <c r="J36" i="1"/>
  <c r="I36" i="1" s="1"/>
  <c r="J35" i="1"/>
  <c r="I35" i="1" s="1"/>
  <c r="J34" i="1"/>
  <c r="I34" i="1" s="1"/>
  <c r="J33" i="1"/>
  <c r="I33" i="1" s="1"/>
  <c r="J32" i="1"/>
  <c r="I32" i="1" s="1"/>
  <c r="J31" i="1"/>
  <c r="I31" i="1" s="1"/>
  <c r="J30" i="1"/>
  <c r="I30" i="1" s="1"/>
  <c r="J29" i="1"/>
  <c r="I29" i="1" s="1"/>
  <c r="J28" i="1"/>
  <c r="I28" i="1" s="1"/>
  <c r="K15" i="1"/>
  <c r="D15" i="1" s="1"/>
  <c r="I9" i="1"/>
  <c r="H9" i="1" s="1"/>
  <c r="I18" i="1"/>
  <c r="H18" i="1" s="1"/>
  <c r="I14" i="1"/>
  <c r="H14" i="1" s="1"/>
  <c r="I8" i="1"/>
  <c r="H8" i="1" s="1"/>
  <c r="I20" i="1"/>
  <c r="H20" i="1" s="1"/>
  <c r="I17" i="1"/>
  <c r="H17" i="1" s="1"/>
  <c r="I16" i="1"/>
  <c r="H16" i="1" s="1"/>
  <c r="I12" i="1"/>
  <c r="H12" i="1" s="1"/>
  <c r="I4" i="1"/>
  <c r="H4" i="1" s="1"/>
  <c r="I6" i="1" l="1"/>
  <c r="H6" i="1" s="1"/>
  <c r="E3" i="1"/>
  <c r="E10" i="1"/>
  <c r="E7" i="1"/>
  <c r="E6" i="1"/>
  <c r="E19" i="1"/>
  <c r="E12" i="1"/>
  <c r="E20" i="1"/>
  <c r="E14" i="1"/>
  <c r="E16" i="1"/>
  <c r="E8" i="1"/>
  <c r="E18" i="1"/>
  <c r="E5" i="1"/>
  <c r="E13" i="1"/>
  <c r="E17" i="1"/>
  <c r="E9" i="1"/>
  <c r="E4" i="1"/>
  <c r="E15" i="1"/>
  <c r="E11" i="1"/>
  <c r="I27" i="1"/>
  <c r="I2" i="1"/>
  <c r="H2" i="1" s="1"/>
  <c r="E2" i="1" l="1"/>
</calcChain>
</file>

<file path=xl/sharedStrings.xml><?xml version="1.0" encoding="utf-8"?>
<sst xmlns="http://schemas.openxmlformats.org/spreadsheetml/2006/main" count="98" uniqueCount="43">
  <si>
    <t>WISE</t>
  </si>
  <si>
    <t>A</t>
  </si>
  <si>
    <t>Spitzer</t>
  </si>
  <si>
    <t>a</t>
  </si>
  <si>
    <t>ISO</t>
  </si>
  <si>
    <t>b</t>
  </si>
  <si>
    <t>IRAS</t>
  </si>
  <si>
    <t>c</t>
  </si>
  <si>
    <t>Herschel</t>
  </si>
  <si>
    <t>KAO</t>
  </si>
  <si>
    <t>d</t>
  </si>
  <si>
    <t>Planck</t>
  </si>
  <si>
    <t>f</t>
  </si>
  <si>
    <t>IRAM</t>
  </si>
  <si>
    <t>e</t>
  </si>
  <si>
    <t>Archeops</t>
  </si>
  <si>
    <t>g</t>
  </si>
  <si>
    <t>SCUBA</t>
  </si>
  <si>
    <t>CH</t>
  </si>
  <si>
    <t>h</t>
  </si>
  <si>
    <t>Hale</t>
  </si>
  <si>
    <t>i</t>
  </si>
  <si>
    <t>epoch</t>
  </si>
  <si>
    <t>Err</t>
  </si>
  <si>
    <t>Synch</t>
  </si>
  <si>
    <t>Total</t>
  </si>
  <si>
    <t>nu</t>
  </si>
  <si>
    <t>nuFtot</t>
  </si>
  <si>
    <t>nuErr</t>
  </si>
  <si>
    <t>nuSynch</t>
  </si>
  <si>
    <t>nuFdust</t>
  </si>
  <si>
    <t>Mt.Lemmon</t>
  </si>
  <si>
    <t>x</t>
  </si>
  <si>
    <t>use</t>
  </si>
  <si>
    <t>obsdust</t>
  </si>
  <si>
    <t xml:space="preserve"> K51_cont</t>
  </si>
  <si>
    <t>obs+k51cont</t>
  </si>
  <si>
    <t>obs_lam</t>
  </si>
  <si>
    <t>obsmax</t>
  </si>
  <si>
    <t>+-</t>
  </si>
  <si>
    <t>K51trans</t>
  </si>
  <si>
    <t>SCALE FACTORS TO ADJUST THINGS:</t>
  </si>
  <si>
    <t>DATA BELOW THIS ROW ARE FROM GOMEZ PAPER, BUT NOT USED ON THEIR PLOT (OR ON OUR PLOT)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</si>
</sst>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E+00"/>
    <numFmt numFmtId="165" formatCode="0.000E+00"/>
  </numFmts>
  <fonts count="3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164" fontId="1" fillId="0" borderId="0" xfId="0" quotePrefix="1" applyNumberFormat="1" applyFont="1" applyAlignment="1">
      <alignment horizontal="right"/>
    </xf>
    <xf numFmtId="164" fontId="1" fillId="0" borderId="0" xfId="0" applyNumberFormat="1" applyFont="1"/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0" fontId="2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nu</c:v>
                </c:pt>
              </c:strCache>
            </c:strRef>
          </c:tx>
          <c:xVal>
            <c:numRef>
              <c:f>Sheet1!$A$2:$A$20</c:f>
              <c:numCache>
                <c:formatCode>General</c:formatCode>
                <c:ptCount val="19"/>
                <c:pt idx="0">
                  <c:v>3.4</c:v>
                </c:pt>
                <c:pt idx="1">
                  <c:v>4.5999999999999996</c:v>
                </c:pt>
                <c:pt idx="2">
                  <c:v>22</c:v>
                </c:pt>
                <c:pt idx="3">
                  <c:v>24</c:v>
                </c:pt>
                <c:pt idx="4">
                  <c:v>70</c:v>
                </c:pt>
                <c:pt idx="5">
                  <c:v>70</c:v>
                </c:pt>
                <c:pt idx="6">
                  <c:v>100</c:v>
                </c:pt>
                <c:pt idx="7">
                  <c:v>160</c:v>
                </c:pt>
                <c:pt idx="8">
                  <c:v>250</c:v>
                </c:pt>
                <c:pt idx="9">
                  <c:v>350</c:v>
                </c:pt>
                <c:pt idx="10">
                  <c:v>500</c:v>
                </c:pt>
                <c:pt idx="11">
                  <c:v>550</c:v>
                </c:pt>
                <c:pt idx="12">
                  <c:v>850</c:v>
                </c:pt>
                <c:pt idx="13">
                  <c:v>1382</c:v>
                </c:pt>
                <c:pt idx="14">
                  <c:v>2098</c:v>
                </c:pt>
                <c:pt idx="15">
                  <c:v>3000</c:v>
                </c:pt>
                <c:pt idx="16">
                  <c:v>4286</c:v>
                </c:pt>
                <c:pt idx="17">
                  <c:v>6818</c:v>
                </c:pt>
                <c:pt idx="18">
                  <c:v>10000</c:v>
                </c:pt>
              </c:numCache>
            </c:numRef>
          </c:xVal>
          <c:yVal>
            <c:numRef>
              <c:f>Sheet1!$B$2:$B$20</c:f>
              <c:numCache>
                <c:formatCode>0.0E+00</c:formatCode>
                <c:ptCount val="19"/>
                <c:pt idx="0">
                  <c:v>88235294117.647064</c:v>
                </c:pt>
                <c:pt idx="1">
                  <c:v>65217391304.347832</c:v>
                </c:pt>
                <c:pt idx="2">
                  <c:v>13636363636.363636</c:v>
                </c:pt>
                <c:pt idx="3">
                  <c:v>12500000000</c:v>
                </c:pt>
                <c:pt idx="4">
                  <c:v>4285714285.7142859</c:v>
                </c:pt>
                <c:pt idx="5">
                  <c:v>4285714285.7142859</c:v>
                </c:pt>
                <c:pt idx="6">
                  <c:v>3000000000</c:v>
                </c:pt>
                <c:pt idx="7">
                  <c:v>1875000000</c:v>
                </c:pt>
                <c:pt idx="8">
                  <c:v>1200000000</c:v>
                </c:pt>
                <c:pt idx="9">
                  <c:v>857142857.14285719</c:v>
                </c:pt>
                <c:pt idx="10">
                  <c:v>600000000</c:v>
                </c:pt>
                <c:pt idx="11">
                  <c:v>545454545.4545455</c:v>
                </c:pt>
                <c:pt idx="12">
                  <c:v>352941176.47058821</c:v>
                </c:pt>
                <c:pt idx="13">
                  <c:v>217076700.43415341</c:v>
                </c:pt>
                <c:pt idx="14">
                  <c:v>142993326.97807434</c:v>
                </c:pt>
                <c:pt idx="15">
                  <c:v>100000000</c:v>
                </c:pt>
                <c:pt idx="16">
                  <c:v>69995333.644423708</c:v>
                </c:pt>
                <c:pt idx="17">
                  <c:v>44001173.364623055</c:v>
                </c:pt>
                <c:pt idx="18">
                  <c:v>30000000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nuFdust</c:v>
                </c:pt>
              </c:strCache>
            </c:strRef>
          </c:tx>
          <c:xVal>
            <c:numRef>
              <c:f>Sheet1!$A$2:$A$20</c:f>
              <c:numCache>
                <c:formatCode>General</c:formatCode>
                <c:ptCount val="19"/>
                <c:pt idx="0">
                  <c:v>3.4</c:v>
                </c:pt>
                <c:pt idx="1">
                  <c:v>4.5999999999999996</c:v>
                </c:pt>
                <c:pt idx="2">
                  <c:v>22</c:v>
                </c:pt>
                <c:pt idx="3">
                  <c:v>24</c:v>
                </c:pt>
                <c:pt idx="4">
                  <c:v>70</c:v>
                </c:pt>
                <c:pt idx="5">
                  <c:v>70</c:v>
                </c:pt>
                <c:pt idx="6">
                  <c:v>100</c:v>
                </c:pt>
                <c:pt idx="7">
                  <c:v>160</c:v>
                </c:pt>
                <c:pt idx="8">
                  <c:v>250</c:v>
                </c:pt>
                <c:pt idx="9">
                  <c:v>350</c:v>
                </c:pt>
                <c:pt idx="10">
                  <c:v>500</c:v>
                </c:pt>
                <c:pt idx="11">
                  <c:v>550</c:v>
                </c:pt>
                <c:pt idx="12">
                  <c:v>850</c:v>
                </c:pt>
                <c:pt idx="13">
                  <c:v>1382</c:v>
                </c:pt>
                <c:pt idx="14">
                  <c:v>2098</c:v>
                </c:pt>
                <c:pt idx="15">
                  <c:v>3000</c:v>
                </c:pt>
                <c:pt idx="16">
                  <c:v>4286</c:v>
                </c:pt>
                <c:pt idx="17">
                  <c:v>6818</c:v>
                </c:pt>
                <c:pt idx="18">
                  <c:v>10000</c:v>
                </c:pt>
              </c:numCache>
            </c:numRef>
          </c:xVal>
          <c:yVal>
            <c:numRef>
              <c:f>Sheet1!$I$2:$I$20</c:f>
              <c:numCache>
                <c:formatCode>0.0E+00</c:formatCode>
                <c:ptCount val="19"/>
                <c:pt idx="0">
                  <c:v>-17647058823.529297</c:v>
                </c:pt>
                <c:pt idx="1">
                  <c:v>6521739130.4348145</c:v>
                </c:pt>
                <c:pt idx="2">
                  <c:v>439090909090.909</c:v>
                </c:pt>
                <c:pt idx="3">
                  <c:v>376250000000</c:v>
                </c:pt>
                <c:pt idx="4">
                  <c:v>696000000000</c:v>
                </c:pt>
                <c:pt idx="5">
                  <c:v>716571428571.42871</c:v>
                </c:pt>
                <c:pt idx="6">
                  <c:v>486900000000</c:v>
                </c:pt>
                <c:pt idx="7">
                  <c:v>145312500000.00003</c:v>
                </c:pt>
                <c:pt idx="8">
                  <c:v>31080000000</c:v>
                </c:pt>
                <c:pt idx="9">
                  <c:v>11314285714.285721</c:v>
                </c:pt>
                <c:pt idx="10">
                  <c:v>15300000000</c:v>
                </c:pt>
                <c:pt idx="11">
                  <c:v>5454545454.5454559</c:v>
                </c:pt>
                <c:pt idx="12">
                  <c:v>-141176470.58824158</c:v>
                </c:pt>
                <c:pt idx="13">
                  <c:v>-2366136034.7322731</c:v>
                </c:pt>
                <c:pt idx="14">
                  <c:v>-142993326.97807312</c:v>
                </c:pt>
                <c:pt idx="15">
                  <c:v>700000000</c:v>
                </c:pt>
                <c:pt idx="16">
                  <c:v>13999066.728885651</c:v>
                </c:pt>
                <c:pt idx="17">
                  <c:v>-699618656.49750519</c:v>
                </c:pt>
                <c:pt idx="18">
                  <c:v>-375000000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946048"/>
        <c:axId val="160947584"/>
      </c:scatterChart>
      <c:valAx>
        <c:axId val="160946048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0947584"/>
        <c:crosses val="autoZero"/>
        <c:crossBetween val="midCat"/>
      </c:valAx>
      <c:valAx>
        <c:axId val="160947584"/>
        <c:scaling>
          <c:orientation val="minMax"/>
        </c:scaling>
        <c:delete val="0"/>
        <c:axPos val="l"/>
        <c:majorGridlines/>
        <c:numFmt formatCode="0.0E+00" sourceLinked="1"/>
        <c:majorTickMark val="out"/>
        <c:minorTickMark val="none"/>
        <c:tickLblPos val="nextTo"/>
        <c:crossAx val="1609460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nu</c:v>
                </c:pt>
              </c:strCache>
            </c:strRef>
          </c:tx>
          <c:xVal>
            <c:numRef>
              <c:f>Sheet1!$A$2:$A$20</c:f>
              <c:numCache>
                <c:formatCode>General</c:formatCode>
                <c:ptCount val="19"/>
                <c:pt idx="0">
                  <c:v>3.4</c:v>
                </c:pt>
                <c:pt idx="1">
                  <c:v>4.5999999999999996</c:v>
                </c:pt>
                <c:pt idx="2">
                  <c:v>22</c:v>
                </c:pt>
                <c:pt idx="3">
                  <c:v>24</c:v>
                </c:pt>
                <c:pt idx="4">
                  <c:v>70</c:v>
                </c:pt>
                <c:pt idx="5">
                  <c:v>70</c:v>
                </c:pt>
                <c:pt idx="6">
                  <c:v>100</c:v>
                </c:pt>
                <c:pt idx="7">
                  <c:v>160</c:v>
                </c:pt>
                <c:pt idx="8">
                  <c:v>250</c:v>
                </c:pt>
                <c:pt idx="9">
                  <c:v>350</c:v>
                </c:pt>
                <c:pt idx="10">
                  <c:v>500</c:v>
                </c:pt>
                <c:pt idx="11">
                  <c:v>550</c:v>
                </c:pt>
                <c:pt idx="12">
                  <c:v>850</c:v>
                </c:pt>
                <c:pt idx="13">
                  <c:v>1382</c:v>
                </c:pt>
                <c:pt idx="14">
                  <c:v>2098</c:v>
                </c:pt>
                <c:pt idx="15">
                  <c:v>3000</c:v>
                </c:pt>
                <c:pt idx="16">
                  <c:v>4286</c:v>
                </c:pt>
                <c:pt idx="17">
                  <c:v>6818</c:v>
                </c:pt>
                <c:pt idx="18">
                  <c:v>10000</c:v>
                </c:pt>
              </c:numCache>
            </c:numRef>
          </c:xVal>
          <c:yVal>
            <c:numRef>
              <c:f>Sheet1!$B$2:$B$20</c:f>
              <c:numCache>
                <c:formatCode>0.0E+00</c:formatCode>
                <c:ptCount val="19"/>
                <c:pt idx="0">
                  <c:v>88235294117.647064</c:v>
                </c:pt>
                <c:pt idx="1">
                  <c:v>65217391304.347832</c:v>
                </c:pt>
                <c:pt idx="2">
                  <c:v>13636363636.363636</c:v>
                </c:pt>
                <c:pt idx="3">
                  <c:v>12500000000</c:v>
                </c:pt>
                <c:pt idx="4">
                  <c:v>4285714285.7142859</c:v>
                </c:pt>
                <c:pt idx="5">
                  <c:v>4285714285.7142859</c:v>
                </c:pt>
                <c:pt idx="6">
                  <c:v>3000000000</c:v>
                </c:pt>
                <c:pt idx="7">
                  <c:v>1875000000</c:v>
                </c:pt>
                <c:pt idx="8">
                  <c:v>1200000000</c:v>
                </c:pt>
                <c:pt idx="9">
                  <c:v>857142857.14285719</c:v>
                </c:pt>
                <c:pt idx="10">
                  <c:v>600000000</c:v>
                </c:pt>
                <c:pt idx="11">
                  <c:v>545454545.4545455</c:v>
                </c:pt>
                <c:pt idx="12">
                  <c:v>352941176.47058821</c:v>
                </c:pt>
                <c:pt idx="13">
                  <c:v>217076700.43415341</c:v>
                </c:pt>
                <c:pt idx="14">
                  <c:v>142993326.97807434</c:v>
                </c:pt>
                <c:pt idx="15">
                  <c:v>100000000</c:v>
                </c:pt>
                <c:pt idx="16">
                  <c:v>69995333.644423708</c:v>
                </c:pt>
                <c:pt idx="17">
                  <c:v>44001173.364623055</c:v>
                </c:pt>
                <c:pt idx="18">
                  <c:v>30000000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Sheet1!$G$1</c:f>
              <c:strCache>
                <c:ptCount val="1"/>
                <c:pt idx="0">
                  <c:v> K51_cont</c:v>
                </c:pt>
              </c:strCache>
            </c:strRef>
          </c:tx>
          <c:xVal>
            <c:numRef>
              <c:f>Sheet1!$A$2:$A$20</c:f>
              <c:numCache>
                <c:formatCode>General</c:formatCode>
                <c:ptCount val="19"/>
                <c:pt idx="0">
                  <c:v>3.4</c:v>
                </c:pt>
                <c:pt idx="1">
                  <c:v>4.5999999999999996</c:v>
                </c:pt>
                <c:pt idx="2">
                  <c:v>22</c:v>
                </c:pt>
                <c:pt idx="3">
                  <c:v>24</c:v>
                </c:pt>
                <c:pt idx="4">
                  <c:v>70</c:v>
                </c:pt>
                <c:pt idx="5">
                  <c:v>70</c:v>
                </c:pt>
                <c:pt idx="6">
                  <c:v>100</c:v>
                </c:pt>
                <c:pt idx="7">
                  <c:v>160</c:v>
                </c:pt>
                <c:pt idx="8">
                  <c:v>250</c:v>
                </c:pt>
                <c:pt idx="9">
                  <c:v>350</c:v>
                </c:pt>
                <c:pt idx="10">
                  <c:v>500</c:v>
                </c:pt>
                <c:pt idx="11">
                  <c:v>550</c:v>
                </c:pt>
                <c:pt idx="12">
                  <c:v>850</c:v>
                </c:pt>
                <c:pt idx="13">
                  <c:v>1382</c:v>
                </c:pt>
                <c:pt idx="14">
                  <c:v>2098</c:v>
                </c:pt>
                <c:pt idx="15">
                  <c:v>3000</c:v>
                </c:pt>
                <c:pt idx="16">
                  <c:v>4286</c:v>
                </c:pt>
                <c:pt idx="17">
                  <c:v>6818</c:v>
                </c:pt>
                <c:pt idx="18">
                  <c:v>10000</c:v>
                </c:pt>
              </c:numCache>
            </c:numRef>
          </c:xVal>
          <c:yVal>
            <c:numRef>
              <c:f>Sheet1!$G$2:$G$20</c:f>
              <c:numCache>
                <c:formatCode>0.0E+00</c:formatCode>
                <c:ptCount val="19"/>
                <c:pt idx="0">
                  <c:v>4.2250032504847273E-3</c:v>
                </c:pt>
                <c:pt idx="1">
                  <c:v>3.1260377699990579E-3</c:v>
                </c:pt>
                <c:pt idx="2">
                  <c:v>8.064562302592059E-4</c:v>
                </c:pt>
                <c:pt idx="3">
                  <c:v>7.5133262819391329E-4</c:v>
                </c:pt>
                <c:pt idx="4">
                  <c:v>3.1445163820160234E-4</c:v>
                </c:pt>
                <c:pt idx="5">
                  <c:v>3.1445163820160234E-4</c:v>
                </c:pt>
                <c:pt idx="6">
                  <c:v>2.3523943995012249E-4</c:v>
                </c:pt>
                <c:pt idx="7">
                  <c:v>1.6047881429765752E-4</c:v>
                </c:pt>
                <c:pt idx="8">
                  <c:v>1.1161083357754813E-4</c:v>
                </c:pt>
                <c:pt idx="9">
                  <c:v>8.4879335142568386E-5</c:v>
                </c:pt>
                <c:pt idx="10">
                  <c:v>6.349773649286968E-5</c:v>
                </c:pt>
                <c:pt idx="11">
                  <c:v>5.8759354517264494E-5</c:v>
                </c:pt>
                <c:pt idx="12">
                  <c:v>4.1232717347482536E-5</c:v>
                </c:pt>
                <c:pt idx="13">
                  <c:v>2.7763789446095306E-5</c:v>
                </c:pt>
                <c:pt idx="14">
                  <c:v>1.9767739740334508E-5</c:v>
                </c:pt>
                <c:pt idx="15">
                  <c:v>1.4776669906924306E-5</c:v>
                </c:pt>
                <c:pt idx="16">
                  <c:v>1.1053741109711127E-5</c:v>
                </c:pt>
                <c:pt idx="17">
                  <c:v>6.8000000000000001E-6</c:v>
                </c:pt>
                <c:pt idx="18">
                  <c:v>4.8999999999999997E-6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316864"/>
        <c:axId val="161318400"/>
      </c:scatterChart>
      <c:valAx>
        <c:axId val="161316864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1318400"/>
        <c:crossesAt val="1.0000000000000003E-5"/>
        <c:crossBetween val="midCat"/>
      </c:valAx>
      <c:valAx>
        <c:axId val="161318400"/>
        <c:scaling>
          <c:logBase val="10"/>
          <c:orientation val="minMax"/>
          <c:max val="100"/>
          <c:min val="1.0000000000000003E-5"/>
        </c:scaling>
        <c:delete val="0"/>
        <c:axPos val="l"/>
        <c:majorGridlines/>
        <c:numFmt formatCode="0.0E+00" sourceLinked="1"/>
        <c:majorTickMark val="out"/>
        <c:minorTickMark val="none"/>
        <c:tickLblPos val="nextTo"/>
        <c:crossAx val="1613168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376237</xdr:colOff>
      <xdr:row>22</xdr:row>
      <xdr:rowOff>90487</xdr:rowOff>
    </xdr:from>
    <xdr:to>
      <xdr:col>26</xdr:col>
      <xdr:colOff>376237</xdr:colOff>
      <xdr:row>39</xdr:row>
      <xdr:rowOff>80962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452437</xdr:colOff>
      <xdr:row>2</xdr:row>
      <xdr:rowOff>138112</xdr:rowOff>
    </xdr:from>
    <xdr:to>
      <xdr:col>26</xdr:col>
      <xdr:colOff>376237</xdr:colOff>
      <xdr:row>19</xdr:row>
      <xdr:rowOff>128587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workbookViewId="0">
      <selection activeCell="G34" sqref="G34"/>
    </sheetView>
  </sheetViews>
  <sheetFormatPr defaultRowHeight="11.25" x14ac:dyDescent="0.2"/>
  <cols>
    <col min="1" max="1" width="8" style="2" customWidth="1"/>
    <col min="2" max="5" width="8" style="5" customWidth="1"/>
    <col min="6" max="6" width="8" style="6" customWidth="1"/>
    <col min="7" max="12" width="8" style="5" customWidth="1"/>
    <col min="13" max="15" width="8" style="2" customWidth="1"/>
    <col min="16" max="17" width="9.140625" style="2"/>
    <col min="18" max="18" width="3.5703125" style="2" customWidth="1"/>
    <col min="19" max="19" width="3.42578125" style="2" customWidth="1"/>
    <col min="20" max="16384" width="9.140625" style="2"/>
  </cols>
  <sheetData>
    <row r="1" spans="1:19" s="1" customFormat="1" x14ac:dyDescent="0.2">
      <c r="A1" s="1" t="s">
        <v>37</v>
      </c>
      <c r="B1" s="3" t="s">
        <v>26</v>
      </c>
      <c r="C1" s="3" t="s">
        <v>36</v>
      </c>
      <c r="D1" s="4" t="s">
        <v>39</v>
      </c>
      <c r="E1" s="3" t="s">
        <v>38</v>
      </c>
      <c r="F1" s="7" t="s">
        <v>40</v>
      </c>
      <c r="G1" s="3" t="s">
        <v>35</v>
      </c>
      <c r="H1" s="3" t="s">
        <v>34</v>
      </c>
      <c r="I1" s="3" t="s">
        <v>30</v>
      </c>
      <c r="J1" s="3" t="s">
        <v>27</v>
      </c>
      <c r="K1" s="3" t="s">
        <v>28</v>
      </c>
      <c r="L1" s="3" t="s">
        <v>29</v>
      </c>
      <c r="M1" s="1" t="s">
        <v>22</v>
      </c>
      <c r="N1" s="1" t="s">
        <v>25</v>
      </c>
      <c r="O1" s="1" t="s">
        <v>23</v>
      </c>
      <c r="P1" s="1" t="s">
        <v>24</v>
      </c>
      <c r="R1" s="1" t="s">
        <v>32</v>
      </c>
      <c r="S1" s="1" t="s">
        <v>33</v>
      </c>
    </row>
    <row r="2" spans="1:19" x14ac:dyDescent="0.2">
      <c r="A2" s="2">
        <v>3.4</v>
      </c>
      <c r="B2" s="5">
        <f t="shared" ref="B2:B20" si="0">300000000000/A2</f>
        <v>88235294117.647064</v>
      </c>
      <c r="C2" s="5">
        <f>F2+G2+H2</f>
        <v>8.1230885603425909E-2</v>
      </c>
      <c r="D2" s="5">
        <f>$H$23*K2</f>
        <v>4.8123529411764707E-3</v>
      </c>
      <c r="E2" s="5">
        <f t="shared" ref="E2:E20" si="1">$G2+$C2+$H$23*K2</f>
        <v>9.0268241795087106E-2</v>
      </c>
      <c r="F2" s="6">
        <v>7.8609999999999999E-2</v>
      </c>
      <c r="G2" s="5">
        <f>POWER(10,-2.8563-0.9406*(LOG10(A2)-1))/G$24</f>
        <v>4.2250032504847273E-3</v>
      </c>
      <c r="H2" s="5">
        <f>H$23*I2</f>
        <v>-1.6041176470588132E-3</v>
      </c>
      <c r="I2" s="5">
        <f t="shared" ref="I2:I20" si="2">J2-L2</f>
        <v>-17647058823.529297</v>
      </c>
      <c r="J2" s="5">
        <f>$B2*N2</f>
        <v>1138235294117.6472</v>
      </c>
      <c r="K2" s="5">
        <f t="shared" ref="K2:L2" si="3">$B2*O2</f>
        <v>52941176470.588234</v>
      </c>
      <c r="L2" s="5">
        <f t="shared" si="3"/>
        <v>1155882352941.1765</v>
      </c>
      <c r="M2" s="2">
        <v>2010</v>
      </c>
      <c r="N2" s="2">
        <v>12.9</v>
      </c>
      <c r="O2" s="2">
        <v>0.6</v>
      </c>
      <c r="P2" s="2">
        <v>13.1</v>
      </c>
      <c r="Q2" s="2" t="s">
        <v>0</v>
      </c>
      <c r="R2" s="2" t="s">
        <v>1</v>
      </c>
      <c r="S2" s="2">
        <v>1</v>
      </c>
    </row>
    <row r="3" spans="1:19" x14ac:dyDescent="0.2">
      <c r="A3" s="2">
        <v>4.5999999999999996</v>
      </c>
      <c r="B3" s="5">
        <f t="shared" si="0"/>
        <v>65217391304.347832</v>
      </c>
      <c r="C3" s="5">
        <f t="shared" ref="C3:C20" si="4">F3+G3+H3</f>
        <v>7.9538863856955591E-2</v>
      </c>
      <c r="D3" s="5">
        <f t="shared" ref="D3:D20" si="5">$H$23*K3</f>
        <v>4.4461956521739138E-3</v>
      </c>
      <c r="E3" s="5">
        <f t="shared" si="1"/>
        <v>8.7111097279128566E-2</v>
      </c>
      <c r="F3" s="6">
        <v>7.5819999999999999E-2</v>
      </c>
      <c r="G3" s="5">
        <f>POWER(10,-2.8563-0.9188*(LOG10(A3)-1))/G$24</f>
        <v>3.1260377699990579E-3</v>
      </c>
      <c r="H3" s="5">
        <f t="shared" ref="H3:H20" si="6">H$23*I3</f>
        <v>5.9282608695652474E-4</v>
      </c>
      <c r="I3" s="5">
        <f t="shared" si="2"/>
        <v>6521739130.4348145</v>
      </c>
      <c r="J3" s="5">
        <f t="shared" ref="J3:J20" si="7">$B3*N3</f>
        <v>958695652173.91309</v>
      </c>
      <c r="K3" s="5">
        <f t="shared" ref="K3:K20" si="8">$B3*O3</f>
        <v>48913043478.260872</v>
      </c>
      <c r="L3" s="5">
        <f t="shared" ref="L3:L20" si="9">$B3*P3</f>
        <v>952173913043.47827</v>
      </c>
      <c r="M3" s="2">
        <v>2010</v>
      </c>
      <c r="N3" s="2">
        <v>14.7</v>
      </c>
      <c r="O3" s="2">
        <v>0.75</v>
      </c>
      <c r="P3" s="2">
        <v>14.6</v>
      </c>
      <c r="Q3" s="2" t="s">
        <v>0</v>
      </c>
      <c r="R3" s="2" t="s">
        <v>1</v>
      </c>
      <c r="S3" s="2">
        <v>1</v>
      </c>
    </row>
    <row r="4" spans="1:19" x14ac:dyDescent="0.2">
      <c r="A4" s="2">
        <v>22</v>
      </c>
      <c r="B4" s="5">
        <f t="shared" si="0"/>
        <v>13636363636.363636</v>
      </c>
      <c r="C4" s="5">
        <f t="shared" si="4"/>
        <v>0.10298981986662284</v>
      </c>
      <c r="D4" s="5">
        <f t="shared" si="5"/>
        <v>4.3384090909090916E-3</v>
      </c>
      <c r="E4" s="5">
        <f t="shared" si="1"/>
        <v>0.10813468518779114</v>
      </c>
      <c r="F4" s="6">
        <v>6.2269999999999999E-2</v>
      </c>
      <c r="G4" s="5">
        <f t="shared" ref="G4:G18" si="10">POWER(10,-5-0.8137*(LOG10(A4)-3.6346))/G$24</f>
        <v>8.064562302592059E-4</v>
      </c>
      <c r="H4" s="5">
        <f t="shared" si="6"/>
        <v>3.9913363636363629E-2</v>
      </c>
      <c r="I4" s="5">
        <f t="shared" si="2"/>
        <v>439090909090.909</v>
      </c>
      <c r="J4" s="5">
        <f t="shared" si="7"/>
        <v>822272727272.72717</v>
      </c>
      <c r="K4" s="5">
        <f t="shared" si="8"/>
        <v>47727272727.272728</v>
      </c>
      <c r="L4" s="5">
        <f t="shared" si="9"/>
        <v>383181818181.81818</v>
      </c>
      <c r="M4" s="2">
        <v>2010</v>
      </c>
      <c r="N4" s="2">
        <v>60.3</v>
      </c>
      <c r="O4" s="2">
        <v>3.5</v>
      </c>
      <c r="P4" s="2">
        <v>28.1</v>
      </c>
      <c r="Q4" s="2" t="s">
        <v>0</v>
      </c>
      <c r="R4" s="2" t="s">
        <v>1</v>
      </c>
      <c r="S4" s="2">
        <v>1</v>
      </c>
    </row>
    <row r="5" spans="1:19" x14ac:dyDescent="0.2">
      <c r="A5" s="2">
        <v>24</v>
      </c>
      <c r="B5" s="5">
        <f t="shared" si="0"/>
        <v>12500000000</v>
      </c>
      <c r="C5" s="5">
        <f t="shared" si="4"/>
        <v>9.6572457628193914E-2</v>
      </c>
      <c r="D5" s="5">
        <f t="shared" si="5"/>
        <v>6.7038750000000006E-3</v>
      </c>
      <c r="E5" s="5">
        <f t="shared" si="1"/>
        <v>0.10402766525638782</v>
      </c>
      <c r="F5" s="6">
        <v>6.1620000000000001E-2</v>
      </c>
      <c r="G5" s="5">
        <f t="shared" si="10"/>
        <v>7.5133262819391329E-4</v>
      </c>
      <c r="H5" s="5">
        <f t="shared" si="6"/>
        <v>3.4201125000000006E-2</v>
      </c>
      <c r="I5" s="5">
        <f t="shared" si="2"/>
        <v>376250000000</v>
      </c>
      <c r="J5" s="5">
        <f t="shared" si="7"/>
        <v>741250000000</v>
      </c>
      <c r="K5" s="5">
        <f t="shared" si="8"/>
        <v>73750000000</v>
      </c>
      <c r="L5" s="5">
        <f t="shared" si="9"/>
        <v>365000000000</v>
      </c>
      <c r="M5" s="2">
        <v>2004</v>
      </c>
      <c r="N5" s="2">
        <v>59.3</v>
      </c>
      <c r="O5" s="2">
        <v>5.9</v>
      </c>
      <c r="P5" s="2">
        <v>29.2</v>
      </c>
      <c r="Q5" s="2" t="s">
        <v>2</v>
      </c>
      <c r="R5" s="2" t="s">
        <v>1</v>
      </c>
      <c r="S5" s="2">
        <v>1</v>
      </c>
    </row>
    <row r="6" spans="1:19" x14ac:dyDescent="0.2">
      <c r="A6" s="2">
        <v>70</v>
      </c>
      <c r="B6" s="5">
        <f t="shared" si="0"/>
        <v>4285714285.7142859</v>
      </c>
      <c r="C6" s="5">
        <f t="shared" si="4"/>
        <v>0.10864085163820161</v>
      </c>
      <c r="D6" s="5">
        <f t="shared" si="5"/>
        <v>1.2972728571428572E-2</v>
      </c>
      <c r="E6" s="5">
        <f t="shared" si="1"/>
        <v>0.12192803184783178</v>
      </c>
      <c r="F6" s="6">
        <v>4.5060000000000003E-2</v>
      </c>
      <c r="G6" s="5">
        <f t="shared" si="10"/>
        <v>3.1445163820160234E-4</v>
      </c>
      <c r="H6" s="5">
        <f t="shared" si="6"/>
        <v>6.32664E-2</v>
      </c>
      <c r="I6" s="5">
        <f t="shared" si="2"/>
        <v>696000000000</v>
      </c>
      <c r="J6" s="5">
        <f t="shared" si="7"/>
        <v>891428571428.57141</v>
      </c>
      <c r="K6" s="5">
        <f t="shared" si="8"/>
        <v>142714285714.28571</v>
      </c>
      <c r="L6" s="5">
        <f t="shared" si="9"/>
        <v>195428571428.57144</v>
      </c>
      <c r="M6" s="2">
        <v>2004</v>
      </c>
      <c r="N6" s="2">
        <v>208</v>
      </c>
      <c r="O6" s="2">
        <v>33.299999999999997</v>
      </c>
      <c r="P6" s="2">
        <v>45.6</v>
      </c>
      <c r="Q6" s="2" t="s">
        <v>2</v>
      </c>
      <c r="R6" s="2" t="s">
        <v>1</v>
      </c>
      <c r="S6" s="2">
        <v>1</v>
      </c>
    </row>
    <row r="7" spans="1:19" x14ac:dyDescent="0.2">
      <c r="A7" s="2">
        <v>70</v>
      </c>
      <c r="B7" s="5">
        <f t="shared" si="0"/>
        <v>4285714285.7142859</v>
      </c>
      <c r="C7" s="5">
        <f t="shared" si="4"/>
        <v>0.11051079449534448</v>
      </c>
      <c r="D7" s="5">
        <f t="shared" si="5"/>
        <v>8.2978714285714301E-3</v>
      </c>
      <c r="E7" s="5">
        <f t="shared" si="1"/>
        <v>0.11912311756211751</v>
      </c>
      <c r="F7" s="6">
        <v>4.5060000000000003E-2</v>
      </c>
      <c r="G7" s="5">
        <f t="shared" si="10"/>
        <v>3.1445163820160234E-4</v>
      </c>
      <c r="H7" s="5">
        <f t="shared" si="6"/>
        <v>6.513634285714287E-2</v>
      </c>
      <c r="I7" s="5">
        <f t="shared" si="2"/>
        <v>716571428571.42871</v>
      </c>
      <c r="J7" s="5">
        <f t="shared" si="7"/>
        <v>912000000000.00012</v>
      </c>
      <c r="K7" s="5">
        <f t="shared" si="8"/>
        <v>91285714285.714294</v>
      </c>
      <c r="L7" s="5">
        <f t="shared" si="9"/>
        <v>195428571428.57144</v>
      </c>
      <c r="M7" s="2">
        <v>2010</v>
      </c>
      <c r="N7" s="2">
        <v>212.8</v>
      </c>
      <c r="O7" s="2">
        <v>21.3</v>
      </c>
      <c r="P7" s="2">
        <v>45.6</v>
      </c>
      <c r="Q7" s="2" t="s">
        <v>8</v>
      </c>
      <c r="R7" s="2" t="s">
        <v>1</v>
      </c>
      <c r="S7" s="2">
        <v>1</v>
      </c>
    </row>
    <row r="8" spans="1:19" x14ac:dyDescent="0.2">
      <c r="A8" s="2">
        <v>100</v>
      </c>
      <c r="B8" s="5">
        <f t="shared" si="0"/>
        <v>3000000000</v>
      </c>
      <c r="C8" s="5">
        <f t="shared" si="4"/>
        <v>7.1864449439950129E-2</v>
      </c>
      <c r="D8" s="5">
        <f t="shared" si="5"/>
        <v>5.8630500000000007E-3</v>
      </c>
      <c r="E8" s="5">
        <f t="shared" si="1"/>
        <v>7.796273887990024E-2</v>
      </c>
      <c r="F8" s="6">
        <v>2.7369999999999998E-2</v>
      </c>
      <c r="G8" s="5">
        <f t="shared" si="10"/>
        <v>2.3523943995012249E-4</v>
      </c>
      <c r="H8" s="5">
        <f t="shared" si="6"/>
        <v>4.4259210000000007E-2</v>
      </c>
      <c r="I8" s="5">
        <f t="shared" si="2"/>
        <v>486900000000</v>
      </c>
      <c r="J8" s="5">
        <f t="shared" si="7"/>
        <v>645600000000</v>
      </c>
      <c r="K8" s="5">
        <f t="shared" si="8"/>
        <v>64500000000</v>
      </c>
      <c r="L8" s="5">
        <f t="shared" si="9"/>
        <v>158700000000</v>
      </c>
      <c r="M8" s="2">
        <v>2010</v>
      </c>
      <c r="N8" s="2">
        <v>215.2</v>
      </c>
      <c r="O8" s="2">
        <v>21.5</v>
      </c>
      <c r="P8" s="2">
        <v>52.9</v>
      </c>
      <c r="Q8" s="2" t="s">
        <v>8</v>
      </c>
      <c r="R8" s="2" t="s">
        <v>1</v>
      </c>
      <c r="S8" s="2">
        <v>1</v>
      </c>
    </row>
    <row r="9" spans="1:19" x14ac:dyDescent="0.2">
      <c r="A9" s="2">
        <v>160</v>
      </c>
      <c r="B9" s="5">
        <f t="shared" si="0"/>
        <v>1875000000</v>
      </c>
      <c r="C9" s="5">
        <f t="shared" si="4"/>
        <v>2.7569385064297663E-2</v>
      </c>
      <c r="D9" s="5">
        <f t="shared" si="5"/>
        <v>2.4202125000000003E-3</v>
      </c>
      <c r="E9" s="5">
        <f t="shared" si="1"/>
        <v>3.0150076378595323E-2</v>
      </c>
      <c r="F9" s="6">
        <v>1.4200000000000001E-2</v>
      </c>
      <c r="G9" s="5">
        <f t="shared" si="10"/>
        <v>1.6047881429765752E-4</v>
      </c>
      <c r="H9" s="5">
        <f t="shared" si="6"/>
        <v>1.3208906250000004E-2</v>
      </c>
      <c r="I9" s="5">
        <f t="shared" si="2"/>
        <v>145312500000.00003</v>
      </c>
      <c r="J9" s="5">
        <f t="shared" si="7"/>
        <v>265875000000.00003</v>
      </c>
      <c r="K9" s="5">
        <f t="shared" si="8"/>
        <v>26625000000</v>
      </c>
      <c r="L9" s="5">
        <f t="shared" si="9"/>
        <v>120562500000</v>
      </c>
      <c r="M9" s="2">
        <v>2010</v>
      </c>
      <c r="N9" s="2">
        <v>141.80000000000001</v>
      </c>
      <c r="O9" s="2">
        <v>14.2</v>
      </c>
      <c r="P9" s="2">
        <v>64.3</v>
      </c>
      <c r="Q9" s="2" t="s">
        <v>8</v>
      </c>
      <c r="R9" s="2" t="s">
        <v>1</v>
      </c>
      <c r="S9" s="2">
        <v>1</v>
      </c>
    </row>
    <row r="10" spans="1:19" x14ac:dyDescent="0.2">
      <c r="A10" s="2">
        <v>250</v>
      </c>
      <c r="B10" s="5">
        <f t="shared" si="0"/>
        <v>1200000000</v>
      </c>
      <c r="C10" s="5">
        <f t="shared" si="4"/>
        <v>1.2536782833577549E-2</v>
      </c>
      <c r="D10" s="5">
        <f t="shared" si="5"/>
        <v>7.8537600000000006E-4</v>
      </c>
      <c r="E10" s="5">
        <f t="shared" si="1"/>
        <v>1.3433769667155098E-2</v>
      </c>
      <c r="F10" s="6">
        <v>9.5999999999999992E-3</v>
      </c>
      <c r="G10" s="5">
        <f t="shared" si="10"/>
        <v>1.1161083357754813E-4</v>
      </c>
      <c r="H10" s="5">
        <f t="shared" si="6"/>
        <v>2.8251720000000004E-3</v>
      </c>
      <c r="I10" s="5">
        <f t="shared" si="2"/>
        <v>31080000000</v>
      </c>
      <c r="J10" s="5">
        <f t="shared" si="7"/>
        <v>124080000000</v>
      </c>
      <c r="K10" s="5">
        <f t="shared" si="8"/>
        <v>8640000000</v>
      </c>
      <c r="L10" s="5">
        <f t="shared" si="9"/>
        <v>93000000000</v>
      </c>
      <c r="M10" s="2">
        <v>2010</v>
      </c>
      <c r="N10" s="2">
        <v>103.4</v>
      </c>
      <c r="O10" s="2">
        <v>7.2</v>
      </c>
      <c r="P10" s="2">
        <v>77.5</v>
      </c>
      <c r="Q10" s="2" t="s">
        <v>8</v>
      </c>
      <c r="R10" s="2" t="s">
        <v>1</v>
      </c>
      <c r="S10" s="2">
        <v>1</v>
      </c>
    </row>
    <row r="11" spans="1:19" x14ac:dyDescent="0.2">
      <c r="A11" s="2">
        <v>350</v>
      </c>
      <c r="B11" s="5">
        <f t="shared" si="0"/>
        <v>857142857.14285719</v>
      </c>
      <c r="C11" s="5">
        <f t="shared" si="4"/>
        <v>8.5823479065711399E-3</v>
      </c>
      <c r="D11" s="5">
        <f t="shared" si="5"/>
        <v>5.6098285714285725E-4</v>
      </c>
      <c r="E11" s="5">
        <f t="shared" si="1"/>
        <v>9.2282100988565641E-3</v>
      </c>
      <c r="F11" s="6">
        <v>7.4689999999999999E-3</v>
      </c>
      <c r="G11" s="5">
        <f t="shared" si="10"/>
        <v>8.4879335142568386E-5</v>
      </c>
      <c r="H11" s="5">
        <f t="shared" si="6"/>
        <v>1.028468571428572E-3</v>
      </c>
      <c r="I11" s="5">
        <f t="shared" si="2"/>
        <v>11314285714.285721</v>
      </c>
      <c r="J11" s="5">
        <f t="shared" si="7"/>
        <v>87771428571.428589</v>
      </c>
      <c r="K11" s="5">
        <f t="shared" si="8"/>
        <v>6171428571.4285717</v>
      </c>
      <c r="L11" s="5">
        <f t="shared" si="9"/>
        <v>76457142857.142868</v>
      </c>
      <c r="M11" s="2">
        <v>2010</v>
      </c>
      <c r="N11" s="2">
        <v>102.4</v>
      </c>
      <c r="O11" s="2">
        <v>7.2</v>
      </c>
      <c r="P11" s="2">
        <v>89.2</v>
      </c>
      <c r="Q11" s="2" t="s">
        <v>8</v>
      </c>
      <c r="R11" s="2" t="s">
        <v>1</v>
      </c>
      <c r="S11" s="2">
        <v>1</v>
      </c>
    </row>
    <row r="12" spans="1:19" x14ac:dyDescent="0.2">
      <c r="A12" s="2">
        <v>500</v>
      </c>
      <c r="B12" s="5">
        <f t="shared" si="0"/>
        <v>600000000</v>
      </c>
      <c r="C12" s="5">
        <f t="shared" si="4"/>
        <v>7.1752677364928701E-3</v>
      </c>
      <c r="D12" s="5">
        <f t="shared" si="5"/>
        <v>4.9086000000000008E-4</v>
      </c>
      <c r="E12" s="5">
        <f t="shared" si="1"/>
        <v>7.7296254729857395E-3</v>
      </c>
      <c r="F12" s="6">
        <v>5.7210000000000004E-3</v>
      </c>
      <c r="G12" s="5">
        <f t="shared" si="10"/>
        <v>6.349773649286968E-5</v>
      </c>
      <c r="H12" s="5">
        <f t="shared" si="6"/>
        <v>1.3907700000000002E-3</v>
      </c>
      <c r="I12" s="5">
        <f t="shared" si="2"/>
        <v>15300000000</v>
      </c>
      <c r="J12" s="5">
        <f t="shared" si="7"/>
        <v>77400000000</v>
      </c>
      <c r="K12" s="5">
        <f t="shared" si="8"/>
        <v>5400000000</v>
      </c>
      <c r="L12" s="5">
        <f t="shared" si="9"/>
        <v>62100000000</v>
      </c>
      <c r="M12" s="2">
        <v>2010</v>
      </c>
      <c r="N12" s="2">
        <v>129</v>
      </c>
      <c r="O12" s="2">
        <v>9</v>
      </c>
      <c r="P12" s="2">
        <v>103.5</v>
      </c>
      <c r="Q12" s="2" t="s">
        <v>8</v>
      </c>
      <c r="R12" s="2" t="s">
        <v>1</v>
      </c>
      <c r="S12" s="2">
        <v>1</v>
      </c>
    </row>
    <row r="13" spans="1:19" x14ac:dyDescent="0.2">
      <c r="A13" s="2">
        <v>550</v>
      </c>
      <c r="B13" s="5">
        <f t="shared" si="0"/>
        <v>545454545.4545455</v>
      </c>
      <c r="C13" s="5">
        <f t="shared" si="4"/>
        <v>5.8845775363354468E-3</v>
      </c>
      <c r="D13" s="5">
        <f t="shared" si="5"/>
        <v>1.041218181818182E-4</v>
      </c>
      <c r="E13" s="5">
        <f t="shared" si="1"/>
        <v>6.0474587090345294E-3</v>
      </c>
      <c r="F13" s="6">
        <v>5.3299999999999997E-3</v>
      </c>
      <c r="G13" s="5">
        <f t="shared" si="10"/>
        <v>5.8759354517264494E-5</v>
      </c>
      <c r="H13" s="5">
        <f t="shared" si="6"/>
        <v>4.9581818181818201E-4</v>
      </c>
      <c r="I13" s="5">
        <f t="shared" si="2"/>
        <v>5454545454.5454559</v>
      </c>
      <c r="J13" s="5">
        <f t="shared" si="7"/>
        <v>64200000000.000008</v>
      </c>
      <c r="K13" s="5">
        <f t="shared" si="8"/>
        <v>1145454545.4545455</v>
      </c>
      <c r="L13" s="5">
        <f t="shared" si="9"/>
        <v>58745454545.454552</v>
      </c>
      <c r="M13" s="2">
        <v>2010</v>
      </c>
      <c r="N13" s="2">
        <v>117.7</v>
      </c>
      <c r="O13" s="2">
        <v>2.1</v>
      </c>
      <c r="P13" s="2">
        <v>107.7</v>
      </c>
      <c r="Q13" s="2" t="s">
        <v>11</v>
      </c>
      <c r="R13" s="2" t="s">
        <v>12</v>
      </c>
      <c r="S13" s="2">
        <v>1</v>
      </c>
    </row>
    <row r="14" spans="1:19" x14ac:dyDescent="0.2">
      <c r="A14" s="2">
        <v>850</v>
      </c>
      <c r="B14" s="5">
        <f t="shared" si="0"/>
        <v>352941176.47058821</v>
      </c>
      <c r="C14" s="5">
        <f t="shared" si="4"/>
        <v>3.8823997761710111E-3</v>
      </c>
      <c r="D14" s="5">
        <f t="shared" si="5"/>
        <v>9.9455294117647069E-5</v>
      </c>
      <c r="E14" s="5">
        <f t="shared" si="1"/>
        <v>4.0230877876361402E-3</v>
      </c>
      <c r="F14" s="6">
        <v>3.8539999999999998E-3</v>
      </c>
      <c r="G14" s="5">
        <f t="shared" si="10"/>
        <v>4.1232717347482536E-5</v>
      </c>
      <c r="H14" s="5">
        <f t="shared" si="6"/>
        <v>-1.283294117647116E-5</v>
      </c>
      <c r="I14" s="5">
        <f t="shared" si="2"/>
        <v>-141176470.58824158</v>
      </c>
      <c r="J14" s="5">
        <f t="shared" si="7"/>
        <v>45388235294.117638</v>
      </c>
      <c r="K14" s="5">
        <f t="shared" si="8"/>
        <v>1094117647.0588236</v>
      </c>
      <c r="L14" s="5">
        <f t="shared" si="9"/>
        <v>45529411764.705879</v>
      </c>
      <c r="M14" s="2">
        <v>2010</v>
      </c>
      <c r="N14" s="2">
        <v>128.6</v>
      </c>
      <c r="O14" s="2">
        <v>3.1</v>
      </c>
      <c r="P14" s="2">
        <v>129</v>
      </c>
      <c r="Q14" s="2" t="s">
        <v>11</v>
      </c>
      <c r="R14" s="2" t="s">
        <v>12</v>
      </c>
      <c r="S14" s="2">
        <v>1</v>
      </c>
    </row>
    <row r="15" spans="1:19" x14ac:dyDescent="0.2">
      <c r="A15" s="2">
        <v>1382</v>
      </c>
      <c r="B15" s="5">
        <f t="shared" si="0"/>
        <v>217076700.43415341</v>
      </c>
      <c r="C15" s="5">
        <f t="shared" si="4"/>
        <v>2.495682023888932E-3</v>
      </c>
      <c r="D15" s="5">
        <f t="shared" si="5"/>
        <v>6.1170043415340102E-5</v>
      </c>
      <c r="E15" s="5">
        <f t="shared" si="1"/>
        <v>2.5846158567503674E-3</v>
      </c>
      <c r="F15" s="6">
        <v>2.6830000000000001E-3</v>
      </c>
      <c r="G15" s="5">
        <f t="shared" si="10"/>
        <v>2.7763789446095306E-5</v>
      </c>
      <c r="H15" s="5">
        <f t="shared" si="6"/>
        <v>-2.1508176555716364E-4</v>
      </c>
      <c r="I15" s="5">
        <f t="shared" si="2"/>
        <v>-2366136034.7322731</v>
      </c>
      <c r="J15" s="5">
        <f t="shared" si="7"/>
        <v>31953690303.907379</v>
      </c>
      <c r="K15" s="5">
        <f t="shared" si="8"/>
        <v>672937771.34587562</v>
      </c>
      <c r="L15" s="5">
        <f t="shared" si="9"/>
        <v>34319826338.639652</v>
      </c>
      <c r="M15" s="2">
        <v>2010</v>
      </c>
      <c r="N15" s="2">
        <v>147.19999999999999</v>
      </c>
      <c r="O15" s="2">
        <v>3.1</v>
      </c>
      <c r="P15" s="2">
        <v>158.1</v>
      </c>
      <c r="Q15" s="2" t="s">
        <v>11</v>
      </c>
      <c r="R15" s="2" t="s">
        <v>12</v>
      </c>
      <c r="S15" s="2">
        <v>1</v>
      </c>
    </row>
    <row r="16" spans="1:19" x14ac:dyDescent="0.2">
      <c r="A16" s="2">
        <v>2098</v>
      </c>
      <c r="B16" s="5">
        <f t="shared" si="0"/>
        <v>142993326.97807434</v>
      </c>
      <c r="C16" s="5">
        <f t="shared" si="4"/>
        <v>1.9717696463180277E-3</v>
      </c>
      <c r="D16" s="5">
        <f t="shared" si="5"/>
        <v>2.5996186844613918E-5</v>
      </c>
      <c r="E16" s="5">
        <f t="shared" si="1"/>
        <v>2.0175335729029761E-3</v>
      </c>
      <c r="F16" s="6">
        <v>1.9650000000000002E-3</v>
      </c>
      <c r="G16" s="5">
        <f t="shared" si="10"/>
        <v>1.9767739740334508E-5</v>
      </c>
      <c r="H16" s="5">
        <f t="shared" si="6"/>
        <v>-1.2998093422306847E-5</v>
      </c>
      <c r="I16" s="5">
        <f t="shared" si="2"/>
        <v>-142993326.97807312</v>
      </c>
      <c r="J16" s="5">
        <f t="shared" si="7"/>
        <v>26754051477.59771</v>
      </c>
      <c r="K16" s="5">
        <f t="shared" si="8"/>
        <v>285986653.95614868</v>
      </c>
      <c r="L16" s="5">
        <f t="shared" si="9"/>
        <v>26897044804.575783</v>
      </c>
      <c r="M16" s="2">
        <v>2010</v>
      </c>
      <c r="N16" s="2">
        <v>187.1</v>
      </c>
      <c r="O16" s="2">
        <v>2</v>
      </c>
      <c r="P16" s="2">
        <v>188.1</v>
      </c>
      <c r="Q16" s="2" t="s">
        <v>11</v>
      </c>
      <c r="R16" s="2" t="s">
        <v>12</v>
      </c>
      <c r="S16" s="2">
        <v>1</v>
      </c>
    </row>
    <row r="17" spans="1:19" x14ac:dyDescent="0.2">
      <c r="A17" s="2">
        <v>3000</v>
      </c>
      <c r="B17" s="5">
        <f t="shared" si="0"/>
        <v>100000000</v>
      </c>
      <c r="C17" s="5">
        <f t="shared" si="4"/>
        <v>1.5834066699069245E-3</v>
      </c>
      <c r="D17" s="5">
        <f t="shared" si="5"/>
        <v>9.999000000000002E-6</v>
      </c>
      <c r="E17" s="5">
        <f t="shared" si="1"/>
        <v>1.6081823398138488E-3</v>
      </c>
      <c r="F17" s="6">
        <v>1.505E-3</v>
      </c>
      <c r="G17" s="5">
        <f t="shared" si="10"/>
        <v>1.4776669906924306E-5</v>
      </c>
      <c r="H17" s="5">
        <f t="shared" si="6"/>
        <v>6.3630000000000013E-5</v>
      </c>
      <c r="I17" s="5">
        <f t="shared" si="2"/>
        <v>700000000</v>
      </c>
      <c r="J17" s="5">
        <f t="shared" si="7"/>
        <v>22540000000</v>
      </c>
      <c r="K17" s="5">
        <f t="shared" si="8"/>
        <v>110000000.00000001</v>
      </c>
      <c r="L17" s="5">
        <f t="shared" si="9"/>
        <v>21840000000</v>
      </c>
      <c r="M17" s="2">
        <v>2010</v>
      </c>
      <c r="N17" s="2">
        <v>225.4</v>
      </c>
      <c r="O17" s="2">
        <v>1.1000000000000001</v>
      </c>
      <c r="P17" s="2">
        <v>218.4</v>
      </c>
      <c r="Q17" s="2" t="s">
        <v>11</v>
      </c>
      <c r="R17" s="2" t="s">
        <v>12</v>
      </c>
      <c r="S17" s="2">
        <v>1</v>
      </c>
    </row>
    <row r="18" spans="1:19" x14ac:dyDescent="0.2">
      <c r="A18" s="2">
        <v>4286</v>
      </c>
      <c r="B18" s="5">
        <f t="shared" si="0"/>
        <v>69995333.644423708</v>
      </c>
      <c r="C18" s="5">
        <f t="shared" si="4"/>
        <v>1.1663262562753669E-3</v>
      </c>
      <c r="D18" s="5">
        <f t="shared" si="5"/>
        <v>1.590643957069529E-5</v>
      </c>
      <c r="E18" s="5">
        <f t="shared" si="1"/>
        <v>1.1932864369557734E-3</v>
      </c>
      <c r="F18" s="6">
        <v>1.1540000000000001E-3</v>
      </c>
      <c r="G18" s="5">
        <f t="shared" si="10"/>
        <v>1.1053741109711127E-5</v>
      </c>
      <c r="H18" s="5">
        <f t="shared" si="6"/>
        <v>1.2725151656557057E-6</v>
      </c>
      <c r="I18" s="5">
        <f t="shared" si="2"/>
        <v>13999066.728885651</v>
      </c>
      <c r="J18" s="5">
        <f t="shared" si="7"/>
        <v>17750816612.225853</v>
      </c>
      <c r="K18" s="5">
        <f t="shared" si="8"/>
        <v>174988334.11105928</v>
      </c>
      <c r="L18" s="5">
        <f t="shared" si="9"/>
        <v>17736817545.496967</v>
      </c>
      <c r="M18" s="2">
        <v>2010</v>
      </c>
      <c r="N18" s="2">
        <v>253.6</v>
      </c>
      <c r="O18" s="2">
        <v>2.5</v>
      </c>
      <c r="P18" s="2">
        <v>253.4</v>
      </c>
      <c r="Q18" s="2" t="s">
        <v>11</v>
      </c>
      <c r="R18" s="2" t="s">
        <v>12</v>
      </c>
      <c r="S18" s="2">
        <v>1</v>
      </c>
    </row>
    <row r="19" spans="1:19" x14ac:dyDescent="0.2">
      <c r="A19" s="2">
        <v>6818</v>
      </c>
      <c r="B19" s="5">
        <f t="shared" si="0"/>
        <v>44001173.364623055</v>
      </c>
      <c r="C19" s="5">
        <f t="shared" si="4"/>
        <v>7.5930466412437673E-4</v>
      </c>
      <c r="D19" s="5">
        <f t="shared" si="5"/>
        <v>5.1996186564975074E-6</v>
      </c>
      <c r="E19" s="5">
        <f t="shared" si="1"/>
        <v>7.7130428278087424E-4</v>
      </c>
      <c r="F19" s="6">
        <v>8.1610000000000005E-4</v>
      </c>
      <c r="G19" s="5">
        <v>6.8000000000000001E-6</v>
      </c>
      <c r="H19" s="5">
        <f t="shared" si="6"/>
        <v>-6.359533587562323E-5</v>
      </c>
      <c r="I19" s="5">
        <f t="shared" si="2"/>
        <v>-699618656.49750519</v>
      </c>
      <c r="J19" s="5">
        <f t="shared" si="7"/>
        <v>12830742153.124084</v>
      </c>
      <c r="K19" s="5">
        <f t="shared" si="8"/>
        <v>57201525.374009974</v>
      </c>
      <c r="L19" s="5">
        <f t="shared" si="9"/>
        <v>13530360809.62159</v>
      </c>
      <c r="M19" s="2">
        <v>2010</v>
      </c>
      <c r="N19" s="2">
        <v>291.60000000000002</v>
      </c>
      <c r="O19" s="2">
        <v>1.3</v>
      </c>
      <c r="P19" s="2">
        <v>307.5</v>
      </c>
      <c r="Q19" s="2" t="s">
        <v>11</v>
      </c>
      <c r="R19" s="2" t="s">
        <v>12</v>
      </c>
      <c r="S19" s="2">
        <v>1</v>
      </c>
    </row>
    <row r="20" spans="1:19" x14ac:dyDescent="0.2">
      <c r="A20" s="2">
        <v>10000</v>
      </c>
      <c r="B20" s="5">
        <f t="shared" si="0"/>
        <v>30000000</v>
      </c>
      <c r="C20" s="5">
        <f t="shared" si="4"/>
        <v>5.8421249999999992E-4</v>
      </c>
      <c r="D20" s="5">
        <f t="shared" si="5"/>
        <v>3.2724000000000002E-6</v>
      </c>
      <c r="E20" s="5">
        <f t="shared" si="1"/>
        <v>5.9238489999999993E-4</v>
      </c>
      <c r="F20" s="6">
        <v>6.1339999999999995E-4</v>
      </c>
      <c r="G20" s="5">
        <v>4.8999999999999997E-6</v>
      </c>
      <c r="H20" s="5">
        <f t="shared" si="6"/>
        <v>-3.4087500000000002E-5</v>
      </c>
      <c r="I20" s="5">
        <f t="shared" si="2"/>
        <v>-375000000</v>
      </c>
      <c r="J20" s="5">
        <f t="shared" si="7"/>
        <v>10446000000</v>
      </c>
      <c r="K20" s="5">
        <f t="shared" si="8"/>
        <v>36000000</v>
      </c>
      <c r="L20" s="5">
        <f t="shared" si="9"/>
        <v>10821000000</v>
      </c>
      <c r="M20" s="2">
        <v>2010</v>
      </c>
      <c r="N20" s="2">
        <v>348.2</v>
      </c>
      <c r="O20" s="2">
        <v>1.2</v>
      </c>
      <c r="P20" s="2">
        <v>360.7</v>
      </c>
      <c r="Q20" s="2" t="s">
        <v>11</v>
      </c>
      <c r="R20" s="2" t="s">
        <v>12</v>
      </c>
      <c r="S20" s="2">
        <v>1</v>
      </c>
    </row>
    <row r="22" spans="1:19" x14ac:dyDescent="0.2">
      <c r="G22" s="9" t="s">
        <v>41</v>
      </c>
    </row>
    <row r="23" spans="1:19" x14ac:dyDescent="0.2">
      <c r="H23" s="5">
        <f>G24*H24</f>
        <v>9.0900000000000009E-14</v>
      </c>
    </row>
    <row r="24" spans="1:19" x14ac:dyDescent="0.2">
      <c r="G24" s="5">
        <v>0.90900000000000003</v>
      </c>
      <c r="H24" s="5">
        <v>1E-13</v>
      </c>
    </row>
    <row r="26" spans="1:19" x14ac:dyDescent="0.2">
      <c r="A26" s="8" t="s">
        <v>42</v>
      </c>
    </row>
    <row r="27" spans="1:19" x14ac:dyDescent="0.2">
      <c r="A27" s="2">
        <v>3.6</v>
      </c>
      <c r="B27" s="5">
        <f t="shared" ref="B27:B46" si="11">300000000000/A27</f>
        <v>83333333333.333328</v>
      </c>
      <c r="I27" s="5">
        <f>J27-L27</f>
        <v>-49999999999.999878</v>
      </c>
      <c r="J27" s="5">
        <f>$B27*N27</f>
        <v>1049999999999.9999</v>
      </c>
      <c r="K27" s="5">
        <f t="shared" ref="K27" si="12">$B27*O27</f>
        <v>18333333333.333332</v>
      </c>
      <c r="L27" s="5">
        <f t="shared" ref="L27" si="13">$B27*P27</f>
        <v>1099999999999.9998</v>
      </c>
      <c r="M27" s="2">
        <v>2004</v>
      </c>
      <c r="N27" s="2">
        <v>12.6</v>
      </c>
      <c r="O27" s="2">
        <v>0.22</v>
      </c>
      <c r="P27" s="2">
        <v>13.2</v>
      </c>
      <c r="Q27" s="2" t="s">
        <v>2</v>
      </c>
      <c r="R27" s="2" t="s">
        <v>3</v>
      </c>
    </row>
    <row r="28" spans="1:19" x14ac:dyDescent="0.2">
      <c r="A28" s="2">
        <v>4.5</v>
      </c>
      <c r="B28" s="5">
        <f t="shared" si="11"/>
        <v>66666666666.666664</v>
      </c>
      <c r="I28" s="5">
        <f t="shared" ref="I28:I46" si="14">J28-L28</f>
        <v>-6666666666.666626</v>
      </c>
      <c r="J28" s="5">
        <f t="shared" ref="J28:J46" si="15">$B28*N28</f>
        <v>960000000000</v>
      </c>
      <c r="K28" s="5">
        <f t="shared" ref="K28:K46" si="16">$B28*O28</f>
        <v>17333333333.333332</v>
      </c>
      <c r="L28" s="5">
        <f t="shared" ref="L28:L46" si="17">$B28*P28</f>
        <v>966666666666.66663</v>
      </c>
      <c r="M28" s="2">
        <v>2004</v>
      </c>
      <c r="N28" s="2">
        <v>14.4</v>
      </c>
      <c r="O28" s="2">
        <v>0.26</v>
      </c>
      <c r="P28" s="2">
        <v>14.5</v>
      </c>
      <c r="Q28" s="2" t="s">
        <v>2</v>
      </c>
      <c r="R28" s="2" t="s">
        <v>3</v>
      </c>
    </row>
    <row r="29" spans="1:19" x14ac:dyDescent="0.2">
      <c r="A29" s="2">
        <v>5.8</v>
      </c>
      <c r="B29" s="5">
        <f t="shared" si="11"/>
        <v>51724137931.034485</v>
      </c>
      <c r="I29" s="5">
        <f t="shared" si="14"/>
        <v>36206896551.724121</v>
      </c>
      <c r="J29" s="5">
        <f t="shared" si="15"/>
        <v>868965517241.37939</v>
      </c>
      <c r="K29" s="5">
        <f t="shared" si="16"/>
        <v>5172413793.1034489</v>
      </c>
      <c r="L29" s="5">
        <f t="shared" si="17"/>
        <v>832758620689.65527</v>
      </c>
      <c r="M29" s="2">
        <v>2004</v>
      </c>
      <c r="N29" s="2">
        <v>16.8</v>
      </c>
      <c r="O29" s="2">
        <v>0.1</v>
      </c>
      <c r="P29" s="2">
        <v>16.100000000000001</v>
      </c>
      <c r="Q29" s="2" t="s">
        <v>2</v>
      </c>
      <c r="R29" s="2" t="s">
        <v>3</v>
      </c>
    </row>
    <row r="30" spans="1:19" x14ac:dyDescent="0.2">
      <c r="A30" s="2">
        <v>8</v>
      </c>
      <c r="B30" s="5">
        <f t="shared" si="11"/>
        <v>37500000000</v>
      </c>
      <c r="I30" s="5">
        <f t="shared" si="14"/>
        <v>-7500000000</v>
      </c>
      <c r="J30" s="5">
        <f t="shared" si="15"/>
        <v>686250000000</v>
      </c>
      <c r="K30" s="5">
        <f t="shared" si="16"/>
        <v>4875000000</v>
      </c>
      <c r="L30" s="5">
        <f t="shared" si="17"/>
        <v>693750000000</v>
      </c>
      <c r="M30" s="2">
        <v>2004</v>
      </c>
      <c r="N30" s="2">
        <v>18.3</v>
      </c>
      <c r="O30" s="2">
        <v>0.13</v>
      </c>
      <c r="P30" s="2">
        <v>18.5</v>
      </c>
      <c r="Q30" s="2" t="s">
        <v>2</v>
      </c>
      <c r="R30" s="2" t="s">
        <v>3</v>
      </c>
    </row>
    <row r="31" spans="1:19" x14ac:dyDescent="0.2">
      <c r="A31" s="2">
        <v>24</v>
      </c>
      <c r="B31" s="5">
        <f t="shared" si="11"/>
        <v>12500000000</v>
      </c>
      <c r="I31" s="5">
        <f t="shared" si="14"/>
        <v>382500000000</v>
      </c>
      <c r="J31" s="5">
        <f t="shared" si="15"/>
        <v>747500000000</v>
      </c>
      <c r="K31" s="5">
        <f t="shared" si="16"/>
        <v>75000000000</v>
      </c>
      <c r="L31" s="5">
        <f t="shared" si="17"/>
        <v>365000000000</v>
      </c>
      <c r="M31" s="2">
        <v>2004</v>
      </c>
      <c r="N31" s="2">
        <v>59.8</v>
      </c>
      <c r="O31" s="2">
        <v>6</v>
      </c>
      <c r="P31" s="2">
        <v>29.2</v>
      </c>
      <c r="Q31" s="2" t="s">
        <v>2</v>
      </c>
      <c r="R31" s="2" t="s">
        <v>3</v>
      </c>
    </row>
    <row r="32" spans="1:19" x14ac:dyDescent="0.2">
      <c r="A32" s="2">
        <v>60</v>
      </c>
      <c r="B32" s="5">
        <f t="shared" si="11"/>
        <v>5000000000</v>
      </c>
      <c r="I32" s="5">
        <f t="shared" si="14"/>
        <v>489500000000</v>
      </c>
      <c r="J32" s="5">
        <f t="shared" si="15"/>
        <v>703500000000</v>
      </c>
      <c r="K32" s="5">
        <f t="shared" si="16"/>
        <v>212000000000</v>
      </c>
      <c r="L32" s="5">
        <f t="shared" si="17"/>
        <v>214000000000</v>
      </c>
      <c r="M32" s="2">
        <v>1998</v>
      </c>
      <c r="N32" s="2">
        <v>140.69999999999999</v>
      </c>
      <c r="O32" s="2">
        <v>42.4</v>
      </c>
      <c r="P32" s="2">
        <v>42.8</v>
      </c>
      <c r="Q32" s="2" t="s">
        <v>4</v>
      </c>
      <c r="R32" s="2" t="s">
        <v>5</v>
      </c>
    </row>
    <row r="33" spans="1:18" x14ac:dyDescent="0.2">
      <c r="A33" s="2">
        <v>60</v>
      </c>
      <c r="B33" s="5">
        <f t="shared" si="11"/>
        <v>5000000000</v>
      </c>
      <c r="I33" s="5">
        <f t="shared" si="14"/>
        <v>836000000000</v>
      </c>
      <c r="J33" s="5">
        <f t="shared" si="15"/>
        <v>1050000000000</v>
      </c>
      <c r="K33" s="5">
        <f t="shared" si="16"/>
        <v>40000000000</v>
      </c>
      <c r="L33" s="5">
        <f t="shared" si="17"/>
        <v>214000000000</v>
      </c>
      <c r="M33" s="2">
        <v>1983</v>
      </c>
      <c r="N33" s="2">
        <v>210</v>
      </c>
      <c r="O33" s="2">
        <v>8</v>
      </c>
      <c r="P33" s="2">
        <v>42.8</v>
      </c>
      <c r="Q33" s="2" t="s">
        <v>6</v>
      </c>
      <c r="R33" s="2" t="s">
        <v>7</v>
      </c>
    </row>
    <row r="34" spans="1:18" x14ac:dyDescent="0.2">
      <c r="A34" s="2">
        <v>100</v>
      </c>
      <c r="B34" s="5">
        <f t="shared" si="11"/>
        <v>3000000000</v>
      </c>
      <c r="I34" s="5">
        <f t="shared" si="14"/>
        <v>225899999999.99994</v>
      </c>
      <c r="J34" s="5">
        <f t="shared" si="15"/>
        <v>384599999999.99994</v>
      </c>
      <c r="K34" s="5">
        <f t="shared" si="16"/>
        <v>115500000000</v>
      </c>
      <c r="L34" s="5">
        <f t="shared" si="17"/>
        <v>158700000000</v>
      </c>
      <c r="M34" s="2">
        <v>1998</v>
      </c>
      <c r="N34" s="2">
        <v>128.19999999999999</v>
      </c>
      <c r="O34" s="2">
        <v>38.5</v>
      </c>
      <c r="P34" s="2">
        <v>52.9</v>
      </c>
      <c r="Q34" s="2" t="s">
        <v>4</v>
      </c>
      <c r="R34" s="2" t="s">
        <v>5</v>
      </c>
    </row>
    <row r="35" spans="1:18" x14ac:dyDescent="0.2">
      <c r="A35" s="2">
        <v>100</v>
      </c>
      <c r="B35" s="5">
        <f t="shared" si="11"/>
        <v>3000000000</v>
      </c>
      <c r="I35" s="5">
        <f t="shared" si="14"/>
        <v>393300000000</v>
      </c>
      <c r="J35" s="5">
        <f t="shared" si="15"/>
        <v>552000000000</v>
      </c>
      <c r="K35" s="5">
        <f t="shared" si="16"/>
        <v>39000000000</v>
      </c>
      <c r="L35" s="5">
        <f t="shared" si="17"/>
        <v>158700000000</v>
      </c>
      <c r="M35" s="2">
        <v>1983</v>
      </c>
      <c r="N35" s="2">
        <v>184</v>
      </c>
      <c r="O35" s="2">
        <v>13</v>
      </c>
      <c r="P35" s="2">
        <v>52.9</v>
      </c>
      <c r="Q35" s="2" t="s">
        <v>6</v>
      </c>
      <c r="R35" s="2" t="s">
        <v>7</v>
      </c>
    </row>
    <row r="36" spans="1:18" x14ac:dyDescent="0.2">
      <c r="A36" s="2">
        <v>170</v>
      </c>
      <c r="B36" s="5">
        <f t="shared" si="11"/>
        <v>1764705882.3529413</v>
      </c>
      <c r="I36" s="5">
        <f t="shared" si="14"/>
        <v>30352941176.470581</v>
      </c>
      <c r="J36" s="5">
        <f t="shared" si="15"/>
        <v>146823529411.76471</v>
      </c>
      <c r="K36" s="5">
        <f t="shared" si="16"/>
        <v>46764705882.352943</v>
      </c>
      <c r="L36" s="5">
        <f t="shared" si="17"/>
        <v>116470588235.29413</v>
      </c>
      <c r="M36" s="2">
        <v>1998</v>
      </c>
      <c r="N36" s="2">
        <v>83.2</v>
      </c>
      <c r="O36" s="2">
        <v>26.5</v>
      </c>
      <c r="P36" s="2">
        <v>66</v>
      </c>
      <c r="Q36" s="2" t="s">
        <v>4</v>
      </c>
      <c r="R36" s="2" t="s">
        <v>5</v>
      </c>
    </row>
    <row r="37" spans="1:18" x14ac:dyDescent="0.2">
      <c r="A37" s="2">
        <v>300</v>
      </c>
      <c r="B37" s="5">
        <f t="shared" si="11"/>
        <v>1000000000</v>
      </c>
      <c r="I37" s="5">
        <f t="shared" si="14"/>
        <v>51400000000</v>
      </c>
      <c r="J37" s="5">
        <f t="shared" si="15"/>
        <v>135000000000</v>
      </c>
      <c r="K37" s="5">
        <f t="shared" si="16"/>
        <v>41000000000</v>
      </c>
      <c r="L37" s="5">
        <f t="shared" si="17"/>
        <v>83600000000</v>
      </c>
      <c r="M37" s="2">
        <v>1979</v>
      </c>
      <c r="N37" s="2">
        <v>135</v>
      </c>
      <c r="O37" s="2">
        <v>41</v>
      </c>
      <c r="P37" s="2">
        <v>83.6</v>
      </c>
      <c r="Q37" s="2" t="s">
        <v>9</v>
      </c>
      <c r="R37" s="2" t="s">
        <v>10</v>
      </c>
    </row>
    <row r="38" spans="1:18" x14ac:dyDescent="0.2">
      <c r="A38" s="2">
        <v>350</v>
      </c>
      <c r="B38" s="5">
        <f t="shared" si="11"/>
        <v>857142857.14285719</v>
      </c>
      <c r="I38" s="5">
        <f t="shared" si="14"/>
        <v>8657142857.1428528</v>
      </c>
      <c r="J38" s="5">
        <f t="shared" si="15"/>
        <v>85114285714.285721</v>
      </c>
      <c r="K38" s="5">
        <f t="shared" si="16"/>
        <v>2057142857.1428571</v>
      </c>
      <c r="L38" s="5">
        <f t="shared" si="17"/>
        <v>76457142857.142868</v>
      </c>
      <c r="M38" s="2">
        <v>2010</v>
      </c>
      <c r="N38" s="2">
        <v>99.3</v>
      </c>
      <c r="O38" s="2">
        <v>2.4</v>
      </c>
      <c r="P38" s="2">
        <v>89.2</v>
      </c>
      <c r="Q38" s="2" t="s">
        <v>11</v>
      </c>
      <c r="R38" s="2" t="s">
        <v>12</v>
      </c>
    </row>
    <row r="39" spans="1:18" x14ac:dyDescent="0.2">
      <c r="A39" s="2">
        <v>400</v>
      </c>
      <c r="B39" s="5">
        <f t="shared" si="11"/>
        <v>750000000</v>
      </c>
      <c r="I39" s="5">
        <f t="shared" si="14"/>
        <v>47775000000</v>
      </c>
      <c r="J39" s="5">
        <f t="shared" si="15"/>
        <v>118500000000</v>
      </c>
      <c r="K39" s="5">
        <f t="shared" si="16"/>
        <v>47250000000</v>
      </c>
      <c r="L39" s="5">
        <f t="shared" si="17"/>
        <v>70725000000</v>
      </c>
      <c r="M39" s="2">
        <v>1979</v>
      </c>
      <c r="N39" s="2">
        <v>158</v>
      </c>
      <c r="O39" s="2">
        <v>63</v>
      </c>
      <c r="P39" s="2">
        <v>94.3</v>
      </c>
      <c r="Q39" s="2" t="s">
        <v>9</v>
      </c>
      <c r="R39" s="2" t="s">
        <v>10</v>
      </c>
    </row>
    <row r="40" spans="1:18" x14ac:dyDescent="0.2">
      <c r="A40" s="2">
        <v>432</v>
      </c>
      <c r="B40" s="5">
        <f t="shared" si="11"/>
        <v>694444444.44444442</v>
      </c>
      <c r="I40" s="5">
        <f t="shared" si="14"/>
        <v>87916666666.666656</v>
      </c>
      <c r="J40" s="5">
        <f t="shared" si="15"/>
        <v>155555555555.55554</v>
      </c>
      <c r="K40" s="5">
        <f t="shared" si="16"/>
        <v>16666666666.666666</v>
      </c>
      <c r="L40" s="5">
        <f t="shared" si="17"/>
        <v>67638888888.888893</v>
      </c>
      <c r="M40" s="2">
        <v>2007</v>
      </c>
      <c r="N40" s="2">
        <v>224</v>
      </c>
      <c r="O40" s="2">
        <v>24</v>
      </c>
      <c r="P40" s="2">
        <v>97.4</v>
      </c>
      <c r="Q40" s="2" t="s">
        <v>13</v>
      </c>
      <c r="R40" s="2" t="s">
        <v>14</v>
      </c>
    </row>
    <row r="41" spans="1:18" x14ac:dyDescent="0.2">
      <c r="A41" s="2">
        <v>550</v>
      </c>
      <c r="B41" s="5">
        <f t="shared" si="11"/>
        <v>545454545.4545455</v>
      </c>
      <c r="I41" s="5">
        <f t="shared" si="14"/>
        <v>70527272727.272736</v>
      </c>
      <c r="J41" s="5">
        <f t="shared" si="15"/>
        <v>129272727272.72728</v>
      </c>
      <c r="K41" s="5">
        <f t="shared" si="16"/>
        <v>37090909090.909096</v>
      </c>
      <c r="L41" s="5">
        <f t="shared" si="17"/>
        <v>58745454545.454552</v>
      </c>
      <c r="M41" s="2">
        <v>2002</v>
      </c>
      <c r="N41" s="2">
        <v>237</v>
      </c>
      <c r="O41" s="2">
        <v>68</v>
      </c>
      <c r="P41" s="2">
        <v>107.7</v>
      </c>
      <c r="Q41" s="2" t="s">
        <v>15</v>
      </c>
      <c r="R41" s="2" t="s">
        <v>16</v>
      </c>
    </row>
    <row r="42" spans="1:18" x14ac:dyDescent="0.2">
      <c r="A42" s="2">
        <v>850</v>
      </c>
      <c r="B42" s="5">
        <f t="shared" si="11"/>
        <v>352941176.47058821</v>
      </c>
      <c r="I42" s="5">
        <f t="shared" si="14"/>
        <v>20117647058.823524</v>
      </c>
      <c r="J42" s="5">
        <f t="shared" si="15"/>
        <v>65647058823.529404</v>
      </c>
      <c r="K42" s="5">
        <f t="shared" si="16"/>
        <v>12000000000</v>
      </c>
      <c r="L42" s="5">
        <f t="shared" si="17"/>
        <v>45529411764.705879</v>
      </c>
      <c r="M42" s="2">
        <v>2002</v>
      </c>
      <c r="N42" s="2">
        <v>186</v>
      </c>
      <c r="O42" s="2">
        <v>34</v>
      </c>
      <c r="P42" s="2">
        <v>129</v>
      </c>
      <c r="Q42" s="2" t="s">
        <v>15</v>
      </c>
      <c r="R42" s="2" t="s">
        <v>16</v>
      </c>
    </row>
    <row r="43" spans="1:18" x14ac:dyDescent="0.2">
      <c r="A43" s="2">
        <v>850</v>
      </c>
      <c r="B43" s="5">
        <f t="shared" si="11"/>
        <v>352941176.47058821</v>
      </c>
      <c r="I43" s="5">
        <f t="shared" si="14"/>
        <v>21529411764.705879</v>
      </c>
      <c r="J43" s="5">
        <f t="shared" si="15"/>
        <v>67058823529.411758</v>
      </c>
      <c r="K43" s="5">
        <f t="shared" si="16"/>
        <v>6705882352.9411755</v>
      </c>
      <c r="L43" s="5">
        <f t="shared" si="17"/>
        <v>45529411764.705879</v>
      </c>
      <c r="M43" s="2">
        <v>1999</v>
      </c>
      <c r="N43" s="2">
        <v>190</v>
      </c>
      <c r="O43" s="2">
        <v>19</v>
      </c>
      <c r="P43" s="2">
        <v>129</v>
      </c>
      <c r="Q43" s="2" t="s">
        <v>17</v>
      </c>
      <c r="R43" s="2" t="s">
        <v>5</v>
      </c>
    </row>
    <row r="44" spans="1:18" x14ac:dyDescent="0.2">
      <c r="A44" s="2">
        <v>1000</v>
      </c>
      <c r="B44" s="5">
        <f t="shared" si="11"/>
        <v>300000000</v>
      </c>
      <c r="I44" s="5">
        <f t="shared" si="14"/>
        <v>-2130000000</v>
      </c>
      <c r="J44" s="5">
        <f t="shared" si="15"/>
        <v>39300000000</v>
      </c>
      <c r="K44" s="5">
        <f t="shared" si="16"/>
        <v>12600000000</v>
      </c>
      <c r="L44" s="5">
        <f t="shared" si="17"/>
        <v>41430000000</v>
      </c>
      <c r="M44" s="2">
        <v>1979</v>
      </c>
      <c r="N44" s="2">
        <v>131</v>
      </c>
      <c r="O44" s="2">
        <v>42</v>
      </c>
      <c r="P44" s="2">
        <v>138.1</v>
      </c>
      <c r="Q44" s="2" t="s">
        <v>18</v>
      </c>
      <c r="R44" s="2" t="s">
        <v>10</v>
      </c>
    </row>
    <row r="45" spans="1:18" x14ac:dyDescent="0.2">
      <c r="A45" s="2">
        <v>1000</v>
      </c>
      <c r="B45" s="5">
        <f t="shared" si="11"/>
        <v>300000000</v>
      </c>
      <c r="I45" s="5">
        <f t="shared" si="14"/>
        <v>16770000000</v>
      </c>
      <c r="J45" s="5">
        <f t="shared" si="15"/>
        <v>58200000000</v>
      </c>
      <c r="K45" s="5">
        <f t="shared" si="16"/>
        <v>5700000000</v>
      </c>
      <c r="L45" s="5">
        <f t="shared" si="17"/>
        <v>41430000000</v>
      </c>
      <c r="M45" s="2">
        <v>1983</v>
      </c>
      <c r="N45" s="2">
        <v>194</v>
      </c>
      <c r="O45" s="2">
        <v>19</v>
      </c>
      <c r="P45" s="2">
        <v>138.1</v>
      </c>
      <c r="Q45" s="2" t="s">
        <v>31</v>
      </c>
      <c r="R45" s="2" t="s">
        <v>19</v>
      </c>
    </row>
    <row r="46" spans="1:18" x14ac:dyDescent="0.2">
      <c r="A46" s="2">
        <v>1000</v>
      </c>
      <c r="B46" s="5">
        <f t="shared" si="11"/>
        <v>300000000</v>
      </c>
      <c r="I46" s="5">
        <f t="shared" si="14"/>
        <v>48570000000</v>
      </c>
      <c r="J46" s="5">
        <f t="shared" si="15"/>
        <v>90000000000</v>
      </c>
      <c r="K46" s="5">
        <f t="shared" si="16"/>
        <v>24000000000</v>
      </c>
      <c r="L46" s="5">
        <f t="shared" si="17"/>
        <v>41430000000</v>
      </c>
      <c r="M46" s="2">
        <v>1976</v>
      </c>
      <c r="N46" s="2">
        <v>300</v>
      </c>
      <c r="O46" s="2">
        <v>80</v>
      </c>
      <c r="P46" s="2">
        <v>138.1</v>
      </c>
      <c r="Q46" s="2" t="s">
        <v>20</v>
      </c>
      <c r="R46" s="2" t="s">
        <v>21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Baldwin</dc:creator>
  <cp:lastModifiedBy>Jack Baldwin</cp:lastModifiedBy>
  <dcterms:created xsi:type="dcterms:W3CDTF">2012-10-06T19:07:53Z</dcterms:created>
  <dcterms:modified xsi:type="dcterms:W3CDTF">2012-10-09T14:19:52Z</dcterms:modified>
</cp:coreProperties>
</file>